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A3B5A95F-E7CC-4B15-BE0D-1D0D22F1D381}" xr6:coauthVersionLast="47" xr6:coauthVersionMax="47" xr10:uidLastSave="{00000000-0000-0000-0000-000000000000}"/>
  <bookViews>
    <workbookView xWindow="-110" yWindow="-110" windowWidth="19420" windowHeight="1150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9" l="1"/>
  <c r="D10" i="9"/>
  <c r="C10" i="9"/>
  <c r="D9" i="9"/>
  <c r="C9"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<sst xmlns="http://schemas.openxmlformats.org/spreadsheetml/2006/main" count="109" uniqueCount="42">
  <si>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</si>
  <si>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</si>
  <si>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</si>
  <si>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</si>
  <si>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</si>
  <si>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</si>
  <si>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</si>
  <si>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</si>
  <si>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</si>
  <si>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</si>
  <si>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</si>
  <si>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</si>
  <si>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</si>
  <si>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</si>
  <si>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</si>
  <si>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</si>
  <si>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</si>
  <si>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</si>
  <si>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</si>
  <si>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</si>
  <si>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</si>
  <si>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</si>
  <si>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</si>
  <si>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</si>
  <si>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</si>
  <si>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</si>
  <si>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</si>
  <si>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</si>
  <si>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</si>
  <si>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</si>
  <si>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</si>
  <si>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</si>
  <si>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</si>
  <si>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</si>
  <si>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</si>
  <si>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</si>
  <si>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</si>
  <si>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</si>
  <si>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`250</t>
  </si>
  <si>
    <t>©Agriculture and Horticulture Development Board 2025. All rights reserved.</t>
  </si>
  <si>
    <r>
      <rPr>
        <b/>
        <sz val="12"/>
        <color rgb="FF575756"/>
        <rFont val="Arial"/>
        <family val="2"/>
      </rPr>
      <t xml:space="preserve">Last updated: </t>
    </r>
    <r>
      <rPr>
        <sz val="12"/>
        <color rgb="FF575756"/>
        <rFont val="Arial"/>
        <family val="2"/>
      </rPr>
      <t>22/08/2025</t>
    </r>
  </si>
  <si>
    <t>(prices refer to spot deals agreed between 28 July and 24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</si>
</sst>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UK wholesale prices</a:t>
            </a:r>
          </a:p>
        </c:rich>
      </c:tx>
      <c:overlay val="0"/>
      <c:spPr>
        <a:noFill/>
        <a:ln>
          <a:noFill/>
        </a:ln>
        <a:effectLst/>
      </c:spPr>
    </c:title>
    <c:autoTitleDeleted val="0"/>
    <c:plotArea>
      <c:layout>
        <c:manualLayout>
          <c:layoutTarget val="inner"/>
          <c:xMode val="edge"/>
          <c:yMode val="edge"/>
          <c:x val="8.5569534915480791E-2"/>
          <c:y val="0.14884314934825987"/>
          <c:w val="0.89273550525367806"/>
          <c:h val="0.69660492963070941"/>
        </c:manualLayout>
      </c:layout>
      <c:lineChart>
        <c:grouping val="standard"/>
        <c:varyColors val="0"/>
        <c:ser>
          <c:idx val="0"/>
          <c:order val="0"/>
          <c:tx>
            <c:v>Bulk cream</c:v>
          </c:tx>
          <c:marker>
            <c:symbol val="none"/>
          </c:marker>
          <c:cat>
            <c:numRef>
              <c:f>'UK wholesale prices'!$B$9:$B$355</c:f>
              <c:numCache>
                <c:formatCode>mmm\-yy</c:formatCode>
                <c:ptCount val="347"/>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pt idx="301">
                  <c:v>45870</c:v>
                </c:pt>
              </c:numCache>
            </c:numRef>
          </c:cat>
          <c:val>
            <c:numRef>
              <c:f>'UK wholesale prices'!$C$9:$C$355</c:f>
              <c:numCache>
                <c:formatCode>#,##0</c:formatCode>
                <c:ptCount val="347"/>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pt idx="294">
                  <c:v>2630</c:v>
                </c:pt>
                <c:pt idx="295">
                  <c:v>2626</c:v>
                </c:pt>
                <c:pt idx="296">
                  <c:v>2624</c:v>
                </c:pt>
                <c:pt idx="297">
                  <c:v>2625</c:v>
                </c:pt>
                <c:pt idx="298">
                  <c:v>2538</c:v>
                </c:pt>
                <c:pt idx="299">
                  <c:v>2657</c:v>
                </c:pt>
                <c:pt idx="300">
                  <c:v>2774</c:v>
                </c:pt>
                <c:pt idx="301">
                  <c:v>2730</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prices'!$B$9:$B$355</c:f>
              <c:numCache>
                <c:formatCode>mmm\-yy</c:formatCode>
                <c:ptCount val="347"/>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pt idx="301">
                  <c:v>45870</c:v>
                </c:pt>
              </c:numCache>
            </c:numRef>
          </c:cat>
          <c:val>
            <c:numRef>
              <c:f>'UK wholesale prices'!$E$9:$E$354</c:f>
              <c:numCache>
                <c:formatCode>#,##0</c:formatCode>
                <c:ptCount val="346"/>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pt idx="294">
                  <c:v>6180</c:v>
                </c:pt>
                <c:pt idx="295">
                  <c:v>5920</c:v>
                </c:pt>
                <c:pt idx="296">
                  <c:v>6070</c:v>
                </c:pt>
                <c:pt idx="297">
                  <c:v>6050</c:v>
                </c:pt>
                <c:pt idx="298">
                  <c:v>6060</c:v>
                </c:pt>
                <c:pt idx="299">
                  <c:v>6160</c:v>
                </c:pt>
                <c:pt idx="300">
                  <c:v>6150</c:v>
                </c:pt>
                <c:pt idx="301">
                  <c:v>6050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prices'!$B$9:$B$355</c:f>
              <c:numCache>
                <c:formatCode>mmm\-yy</c:formatCode>
                <c:ptCount val="347"/>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pt idx="301">
                  <c:v>45870</c:v>
                </c:pt>
              </c:numCache>
            </c:numRef>
          </c:cat>
          <c:val>
            <c:numRef>
              <c:f>'UK wholesale prices'!$G$9:$G$354</c:f>
              <c:numCache>
                <c:formatCode>#,##0</c:formatCode>
                <c:ptCount val="346"/>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pt idx="294">
                  <c:v>2090</c:v>
                </c:pt>
                <c:pt idx="295">
                  <c:v>2020</c:v>
                </c:pt>
                <c:pt idx="296">
                  <c:v>2010</c:v>
                </c:pt>
                <c:pt idx="297">
                  <c:v>1980</c:v>
                </c:pt>
                <c:pt idx="298">
                  <c:v>1970</c:v>
                </c:pt>
                <c:pt idx="299">
                  <c:v>1980</c:v>
                </c:pt>
                <c:pt idx="300">
                  <c:v>1970</c:v>
                </c:pt>
                <c:pt idx="301">
                  <c:v>1990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prices'!$B$9:$B$355</c:f>
              <c:numCache>
                <c:formatCode>mmm\-yy</c:formatCode>
                <c:ptCount val="347"/>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pt idx="301">
                  <c:v>45870</c:v>
                </c:pt>
              </c:numCache>
            </c:numRef>
          </c:cat>
          <c:val>
            <c:numRef>
              <c:f>'UK wholesale prices'!$I$9:$I$354</c:f>
              <c:numCache>
                <c:formatCode>#,##0</c:formatCode>
                <c:ptCount val="346"/>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pt idx="294">
                  <c:v>3990</c:v>
                </c:pt>
                <c:pt idx="295">
                  <c:v>3960</c:v>
                </c:pt>
                <c:pt idx="296">
                  <c:v>4020</c:v>
                </c:pt>
                <c:pt idx="297">
                  <c:v>4020</c:v>
                </c:pt>
                <c:pt idx="298">
                  <c:v>3950</c:v>
                </c:pt>
                <c:pt idx="299">
                  <c:v>3900</c:v>
                </c:pt>
                <c:pt idx="300">
                  <c:v>3890</c:v>
                </c:pt>
                <c:pt idx="301">
                  <c:v>3830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870"/>
          <c:min val="44409"/>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1611345247157109"/>
          <c:y val="7.4618723691461122E-2"/>
          <c:w val="0.77865277777777775"/>
          <c:h val="6.993541666666666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139754</xdr:colOff>
      <xdr:row>2</xdr:row>
      <xdr:rowOff>9304</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563636</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111125</xdr:rowOff>
    </xdr:from>
    <xdr:to>
      <xdr:col>12</xdr:col>
      <xdr:colOff>519906</xdr:colOff>
      <xdr:row>33</xdr:row>
      <xdr:rowOff>55563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0.95808</cdr:y>
    </cdr:from>
    <cdr:to>
      <cdr:x>0.32306</cdr:x>
      <cdr:y>1</cdr:y>
    </cdr:to>
    <cdr:sp macro="" textlink="">
      <cdr:nvSpPr>
        <cdr:cNvPr id="2" name="TextBox 1"/>
        <cdr:cNvSpPr txBox="1"/>
      </cdr:nvSpPr>
      <cdr:spPr>
        <a:xfrm xmlns:a="http://schemas.openxmlformats.org/drawingml/2006/main">
          <a:off x="0" y="5715001"/>
          <a:ext cx="2869406" cy="250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0.87036</cdr:x>
      <cdr:y>0.01746</cdr:y>
    </cdr:from>
    <cdr:to>
      <cdr:x>0.9707</cdr:x>
      <cdr:y>0.09244</cdr:y>
    </cdr:to>
    <cdr:pic>
      <cdr:nvPicPr>
        <cdr:cNvPr id="3" name="Picture 2">
          <a:extLst xmlns:a="http://schemas.openxmlformats.org/drawingml/2006/main">
            <a:ext uri="{FF2B5EF4-FFF2-40B4-BE49-F238E27FC236}">
              <a16:creationId xmlns:a16="http://schemas.microsoft.com/office/drawing/2014/main" id="{AA9B4AC4-FD6D-196C-C63D-1FFF381902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167562" y="90487"/>
          <a:ext cx="826293" cy="38863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13"/>
  <sheetViews>
    <sheetView tabSelected="1" zoomScale="92" zoomScaleNormal="100" zoomScaleSheetLayoutView="143" zoomScalePageLayoutView="123" workbookViewId="0">
      <pane xSplit="2" ySplit="8" topLeftCell="C302" activePane="bottomRight" state="frozen"/>
      <selection activeCell="B33" sqref="B33"/>
      <selection pane="topRight" activeCell="B33" sqref="B33"/>
      <selection pane="bottomLeft" activeCell="B33" sqref="B33"/>
      <selection pane="bottomRight" activeCell="N313" sqref="N313"/>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40</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245</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38</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3" spans="2:10">
      <c r="B303" s="52">
        <v>45658</v>
      </c>
      <c r="C303" s="46">
        <v>2630</v>
      </c>
      <c r="D303" s="47" t="s">
        <v>28</v>
      </c>
      <c r="E303" s="46">
        <v>6180</v>
      </c>
      <c r="F303" s="47">
        <v>500</v>
      </c>
      <c r="G303" s="46">
        <v>2090</v>
      </c>
      <c r="H303" s="47">
        <v>150</v>
      </c>
      <c r="I303" s="46">
        <v>3990</v>
      </c>
      <c r="J303" s="47">
        <v>475</v>
      </c>
    </row>
    <row r="304" spans="2:10">
      <c r="B304" s="53">
        <v>45689</v>
      </c>
      <c r="C304" s="48">
        <v>2626</v>
      </c>
      <c r="D304" s="49" t="s">
        <v>28</v>
      </c>
      <c r="E304" s="48">
        <v>5920</v>
      </c>
      <c r="F304" s="49">
        <v>600</v>
      </c>
      <c r="G304" s="48">
        <v>2020</v>
      </c>
      <c r="H304" s="49">
        <v>180</v>
      </c>
      <c r="I304" s="48">
        <v>3960</v>
      </c>
      <c r="J304" s="49">
        <v>150</v>
      </c>
    </row>
    <row r="305" spans="1:10">
      <c r="B305" s="52">
        <v>45717</v>
      </c>
      <c r="C305" s="46">
        <v>2624</v>
      </c>
      <c r="D305" s="47" t="s">
        <v>28</v>
      </c>
      <c r="E305" s="46">
        <v>6070</v>
      </c>
      <c r="F305" s="47">
        <v>600</v>
      </c>
      <c r="G305" s="46">
        <v>2010</v>
      </c>
      <c r="H305" s="47">
        <v>110</v>
      </c>
      <c r="I305" s="46">
        <v>4020</v>
      </c>
      <c r="J305" s="47">
        <v>100</v>
      </c>
    </row>
    <row r="306" spans="1:10">
      <c r="B306" s="53">
        <v>45748</v>
      </c>
      <c r="C306" s="48">
        <v>2625</v>
      </c>
      <c r="D306" s="49" t="s">
        <v>28</v>
      </c>
      <c r="E306" s="48">
        <v>6050</v>
      </c>
      <c r="F306" s="49">
        <v>300</v>
      </c>
      <c r="G306" s="48">
        <v>1980</v>
      </c>
      <c r="H306" s="49">
        <v>190</v>
      </c>
      <c r="I306" s="48">
        <v>4020</v>
      </c>
      <c r="J306" s="49">
        <v>200</v>
      </c>
    </row>
    <row r="307" spans="1:10">
      <c r="B307" s="52">
        <v>45778</v>
      </c>
      <c r="C307" s="46">
        <v>2538</v>
      </c>
      <c r="D307" s="47" t="s">
        <v>28</v>
      </c>
      <c r="E307" s="46">
        <v>6060</v>
      </c>
      <c r="F307" s="47">
        <v>120</v>
      </c>
      <c r="G307" s="46">
        <v>1970</v>
      </c>
      <c r="H307" s="47">
        <v>80</v>
      </c>
      <c r="I307" s="46">
        <v>3950</v>
      </c>
      <c r="J307" s="47">
        <v>280</v>
      </c>
    </row>
    <row r="308" spans="1:10">
      <c r="B308" s="53">
        <v>45809</v>
      </c>
      <c r="C308" s="48">
        <v>2657</v>
      </c>
      <c r="D308" s="49" t="s">
        <v>28</v>
      </c>
      <c r="E308" s="48">
        <v>6160</v>
      </c>
      <c r="F308" s="49">
        <v>275</v>
      </c>
      <c r="G308" s="48">
        <v>1980</v>
      </c>
      <c r="H308" s="49">
        <v>50</v>
      </c>
      <c r="I308" s="48">
        <v>3900</v>
      </c>
      <c r="J308" s="49">
        <v>225</v>
      </c>
    </row>
    <row r="309" spans="1:10">
      <c r="B309" s="52">
        <v>45839</v>
      </c>
      <c r="C309" s="46">
        <v>2774</v>
      </c>
      <c r="D309" s="47" t="s">
        <v>28</v>
      </c>
      <c r="E309" s="46">
        <v>6150</v>
      </c>
      <c r="F309" s="47">
        <v>150</v>
      </c>
      <c r="G309" s="46">
        <v>1970</v>
      </c>
      <c r="H309" s="47">
        <v>170</v>
      </c>
      <c r="I309" s="46">
        <v>3890</v>
      </c>
      <c r="J309" s="47">
        <v>175</v>
      </c>
    </row>
    <row r="310" spans="1:10">
      <c r="B310" s="53">
        <v>45870</v>
      </c>
      <c r="C310" s="48">
        <v>2730</v>
      </c>
      <c r="D310" s="49" t="s">
        <v>28</v>
      </c>
      <c r="E310" s="48">
        <v>6050</v>
      </c>
      <c r="F310" s="49">
        <v>500</v>
      </c>
      <c r="G310" s="48">
        <v>1990</v>
      </c>
      <c r="H310" s="49">
        <v>100</v>
      </c>
      <c r="I310" s="48">
        <v>3830</v>
      </c>
      <c r="J310" s="49">
        <v>150</v>
      </c>
    </row>
    <row r="312" spans="1:10">
      <c r="A312" s="14" t="s">
        <v>33</v>
      </c>
    </row>
    <row r="313" spans="1:10">
      <c r="A313"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85" zoomScaleNormal="100" zoomScaleSheetLayoutView="143" zoomScalePageLayoutView="123" workbookViewId="0">
      <selection activeCell="I12" sqref="I12"/>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45870</v>
      </c>
      <c r="D5" s="70"/>
      <c r="E5" s="70">
        <f>EDATE(C5,-1)</f>
        <v>45839</v>
      </c>
      <c r="F5" s="70"/>
      <c r="G5" s="70">
        <f>EDATE(C5,-12)</f>
        <v>45505</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2730</v>
      </c>
      <c r="D7" s="55" t="str">
        <f>VLOOKUP(C$5,'UK wholesale prices'!$B:$J,3,FALSE)</f>
        <v>n.a.</v>
      </c>
      <c r="E7" s="54">
        <f>VLOOKUP(E$5,'UK wholesale prices'!$B:$J,2,FALSE)</f>
        <v>2774</v>
      </c>
      <c r="F7" s="56">
        <f>(C7-E7)/E7</f>
        <v>-1.5861571737563085E-2</v>
      </c>
      <c r="G7" s="54">
        <f>VLOOKUP(G$5,'UK wholesale prices'!$B:$J,2,FALSE)</f>
        <v>2703</v>
      </c>
      <c r="H7" s="56">
        <f>(C7-G7)/G7</f>
        <v>9.9889012208657056E-3</v>
      </c>
    </row>
    <row r="8" spans="2:20" ht="26.25" customHeight="1">
      <c r="B8" s="61" t="s">
        <v>18</v>
      </c>
      <c r="C8" s="57">
        <f>VLOOKUP(C$5,'UK wholesale prices'!$B:$J,4,FALSE)</f>
        <v>6050</v>
      </c>
      <c r="D8" s="58">
        <f>VLOOKUP(C$5,'UK wholesale prices'!$B:$J,5,FALSE)</f>
        <v>500</v>
      </c>
      <c r="E8" s="57">
        <f>VLOOKUP(E$5,'UK wholesale prices'!$B:$J,4,FALSE)</f>
        <v>6150</v>
      </c>
      <c r="F8" s="59">
        <f>(C8-E8)/E8</f>
        <v>-1.6260162601626018E-2</v>
      </c>
      <c r="G8" s="57">
        <f>VLOOKUP(G$5,'UK wholesale prices'!$B:$J,4,FALSE)</f>
        <v>6100</v>
      </c>
      <c r="H8" s="59">
        <f>(C8-G8)/G8</f>
        <v>-8.1967213114754103E-3</v>
      </c>
    </row>
    <row r="9" spans="2:20" ht="26.25" customHeight="1">
      <c r="B9" s="60" t="s">
        <v>9</v>
      </c>
      <c r="C9" s="54">
        <f>VLOOKUP(C$5,'UK wholesale prices'!$B:$J,6,FALSE)</f>
        <v>1990</v>
      </c>
      <c r="D9" s="55">
        <f>VLOOKUP(C$5,'UK wholesale prices'!$B:$J,7,FALSE)</f>
        <v>100</v>
      </c>
      <c r="E9" s="54">
        <f>VLOOKUP(E$5,'UK wholesale prices'!$B:$J,6,FALSE)</f>
        <v>1970</v>
      </c>
      <c r="F9" s="56">
        <f>(C9-E9)/E9</f>
        <v>1.015228426395939E-2</v>
      </c>
      <c r="G9" s="54">
        <f>VLOOKUP(G$5,'UK wholesale prices'!$B:$J,6,FALSE)</f>
        <v>2020</v>
      </c>
      <c r="H9" s="56">
        <f>(C9-G9)/G9</f>
        <v>-1.4851485148514851E-2</v>
      </c>
    </row>
    <row r="10" spans="2:20" ht="26.25" customHeight="1">
      <c r="B10" s="61" t="s">
        <v>22</v>
      </c>
      <c r="C10" s="57">
        <f>VLOOKUP(C$5,'UK wholesale prices'!$B:$J,8,FALSE)</f>
        <v>3830</v>
      </c>
      <c r="D10" s="58">
        <f>VLOOKUP(C$5,'UK wholesale prices'!$B:$J,9,FALSE)</f>
        <v>150</v>
      </c>
      <c r="E10" s="57">
        <f>VLOOKUP(E$5,'UK wholesale prices'!$B:$J,8,FALSE)</f>
        <v>3890</v>
      </c>
      <c r="F10" s="59">
        <f>(C10-E10)/E10</f>
        <v>-1.5424164524421594E-2</v>
      </c>
      <c r="G10" s="57">
        <f>VLOOKUP(G$5,'UK wholesale prices'!$B:$J,8,FALSE)</f>
        <v>3860</v>
      </c>
      <c r="H10" s="59">
        <f>(C10-G10)/G10</f>
        <v>-7.7720207253886009E-3</v>
      </c>
    </row>
    <row r="11" spans="2:20" ht="15.5">
      <c r="B11" s="14" t="s">
        <v>19</v>
      </c>
      <c r="C11" s="14"/>
      <c r="D11" s="14"/>
      <c r="E11" s="14"/>
      <c r="F11" s="14"/>
      <c r="G11" s="14"/>
      <c r="H11" s="14"/>
    </row>
    <row r="12" spans="2:20" ht="15.5">
      <c r="B12" s="14" t="s">
        <v>41</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 F7:F8 D8:D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17:T25"/>
  <sheetViews>
    <sheetView zoomScale="71" zoomScaleNormal="80" workbookViewId="0">
      <selection activeCell="S19" sqref="S19"/>
    </sheetView>
  </sheetViews>
  <sheetFormatPr defaultColWidth="9.1796875" defaultRowHeight="12.5"/>
  <cols>
    <col min="1" max="16384" width="9.1796875" style="1"/>
  </cols>
  <sheetData>
    <row r="17" spans="14:20">
      <c r="N17"/>
    </row>
    <row r="25" spans="14: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L7" sqref="L7"/>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39</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2025-08-22T08:45:18Z</dcterms:modified>
</cp:coreProperties>
</file>